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单元总结记录" sheetId="5" state="visible" r:id="rId5"/>
    <sheet name="📊 分析报告结果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微软雅黑"/>
      <b val="1"/>
      <color rgb="00FFFFFF"/>
      <sz val="14"/>
    </font>
    <font>
      <name val="微软雅黑"/>
      <sz val="11"/>
    </font>
    <font>
      <name val="微软雅黑"/>
      <b val="1"/>
      <color rgb="00C00000"/>
      <sz val="11"/>
    </font>
    <font>
      <b val="1"/>
      <color rgb="00C00000"/>
    </font>
    <font>
      <name val="微软雅黑"/>
      <b val="1"/>
      <color rgb="00FFFFFF"/>
      <sz val="12"/>
    </font>
    <font>
      <b val="1"/>
    </font>
    <font>
      <color rgb="0080808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6" fillId="4" borderId="0" applyAlignment="1" pivotButton="0" quotePrefix="0" xfId="0">
      <alignment vertical="center" wrapText="1"/>
    </xf>
    <xf numFmtId="0" fontId="7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</cols>
  <sheetData>
    <row r="1">
      <c r="A1" s="1" t="inlineStr">
        <is>
          <t>学习分析报告模板 - 销售同事专用（优化版）</t>
        </is>
      </c>
    </row>
    <row r="2">
      <c r="A2" s="2" t="inlineStr"/>
    </row>
    <row r="3">
      <c r="A3" s="3" t="inlineStr">
        <is>
          <t>🔧 使用方法（超简单！）：</t>
        </is>
      </c>
    </row>
    <row r="4">
      <c r="A4" s="2" t="inlineStr">
        <is>
          <t>1. 从系统导出学生的原始学习行为数据，会得到4个核心工作表</t>
        </is>
      </c>
    </row>
    <row r="5">
      <c r="A5" s="2" t="inlineStr">
        <is>
          <t>2. 打开本模板，找到和导出表同名的sheet（比如「统计-知识点通过情况」）</t>
        </is>
      </c>
    </row>
    <row r="6">
      <c r="A6" s="2" t="inlineStr">
        <is>
          <t>3. 把导出的对应表的全部内容，全选复制粘贴到同名sheet里即可，不需要调整列顺序</t>
        </is>
      </c>
    </row>
    <row r="7">
      <c r="A7" s="2" t="inlineStr">
        <is>
          <t>4. 4个表都粘贴完成后，切换到【📊 分析报告结果】工作表，所有分析结果会自动计算完成</t>
        </is>
      </c>
    </row>
    <row r="8">
      <c r="A8" s="2" t="inlineStr">
        <is>
          <t>5. 直接导出/转发结果页给家长即可，无需手动修改任何数据</t>
        </is>
      </c>
    </row>
    <row r="9">
      <c r="A9" s="2" t="inlineStr"/>
    </row>
    <row r="10">
      <c r="A10" s="3" t="inlineStr">
        <is>
          <t>⚠️ 注意事项：</t>
        </is>
      </c>
    </row>
    <row r="11">
      <c r="A11" s="2" t="inlineStr">
        <is>
          <t>- 请勿修改【分析报告结果】页的任何公式，否则会导致计算错误</t>
        </is>
      </c>
    </row>
    <row r="12">
      <c r="A12" s="2" t="inlineStr">
        <is>
          <t>- 粘贴时直接全选整个原始表复制粘贴，不用管冗余数据，会自动忽略</t>
        </is>
      </c>
    </row>
    <row r="13">
      <c r="A13" s="2" t="inlineStr">
        <is>
          <t>- 如果学生没有对应数据，公式会自动显示为「暂无数据」，无需手动处理</t>
        </is>
      </c>
    </row>
    <row r="14">
      <c r="A14" s="2" t="inlineStr"/>
    </row>
    <row r="15">
      <c r="A15" s="3" t="inlineStr">
        <is>
          <t>📋 需要粘贴的4个表（直接对应粘贴到同名sheet即可）：</t>
        </is>
      </c>
    </row>
    <row r="16">
      <c r="A16" s="2" t="inlineStr">
        <is>
          <t>1. 统计-知识点通过情况</t>
        </is>
      </c>
      <c r="B16" s="2" t="inlineStr">
        <is>
          <t>2. 互动组件学习记录</t>
        </is>
      </c>
    </row>
    <row r="17">
      <c r="A17" s="2" t="inlineStr">
        <is>
          <t>3. 统计-互动组件通过情况</t>
        </is>
      </c>
      <c r="B17" s="2" t="inlineStr">
        <is>
          <t>4. 单元总结记录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请把导出的【统计-知识点通过情况】表的全部内容粘贴到这里，从A2单元格开始即可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请把导出的【互动组件学习记录】表的全部内容粘贴到这里，从A2单元格开始即可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请把导出的【统计-互动组件通过情况】表的全部内容粘贴到这里，从A2单元格开始即可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请把导出的【单元总结记录】表的全部内容粘贴到这里，从A2单元格开始即可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35" customWidth="1" min="4" max="4"/>
    <col width="40" customWidth="1" min="5" max="5"/>
    <col width="15" customWidth="1" min="6" max="6"/>
    <col width="60" customWidth="1" min="7" max="7"/>
  </cols>
  <sheetData>
    <row r="1">
      <c r="A1" s="5" t="inlineStr">
        <is>
          <t>💡 学习总评</t>
        </is>
      </c>
      <c r="B1" s="6" t="n"/>
      <c r="C1" s="6" t="n"/>
      <c r="D1" s="6" t="n"/>
      <c r="E1" s="6" t="n"/>
      <c r="F1" s="6" t="n"/>
      <c r="G1" s="6" t="n"/>
    </row>
    <row r="2">
      <c r="A2" s="7" t="inlineStr">
        <is>
          <t>👨‍🎓 学生姓名</t>
        </is>
      </c>
      <c r="B2" s="7" t="inlineStr">
        <is>
          <t>📅 学习单元</t>
        </is>
      </c>
      <c r="C2" s="7" t="inlineStr">
        <is>
          <t>⭐ 综合得分</t>
        </is>
      </c>
      <c r="D2" s="7" t="inlineStr">
        <is>
          <t>🎯 水平等级</t>
        </is>
      </c>
      <c r="E2" s="7" t="inlineStr">
        <is>
          <t>⏱️ 学习时长</t>
        </is>
      </c>
      <c r="F2" s="7" t="inlineStr">
        <is>
          <t>✅ 答题正确率</t>
        </is>
      </c>
      <c r="G2" s="7" t="inlineStr">
        <is>
          <t>💬 老师总评</t>
        </is>
      </c>
    </row>
    <row r="3">
      <c r="A3" s="8" t="inlineStr">
        <is>
          <t>请填写学生姓名</t>
        </is>
      </c>
      <c r="B3" s="8" t="inlineStr">
        <is>
          <t>请填写学习单元</t>
        </is>
      </c>
      <c r="C3" s="6">
        <f>ROUND(SUM('统计-知识点通过情况'!D3:D1000*100 + '统计-知识点通过情况'!E3:E1000*80 + '统计-知识点通过情况'!G3:G1000*60)/SUM('统计-知识点通过情况'!D3:D1000+'统计-知识点通过情况'!E3:E1000+'统计-知识点通过情况'!F3:F1000+'统计-知识点通过情况'!G3:G1000+'统计-知识点通过情况'!H3:H1000), 2)&amp;"分"</f>
        <v/>
      </c>
      <c r="D3" s="6">
        <f>IF(VALUE(SUBSTITUTE(C3,"分",""))&gt;=90,"优秀（超过同级别90%的孩子）",IF(VALUE(SUBSTITUTE(C3,"分",""))&gt;=75,"良好（超过同级别70%的孩子）",IF(VALUE(SUBSTITUTE(C3,"分",""))&gt;=60,"合格，还需要多加练习","有待提升，建议加强这部分的学习")))</f>
        <v/>
      </c>
      <c r="E3" s="6">
        <f>ROUND(SUM('单元总结记录'!H3:H1000)/60, 1)&amp;"分钟"</f>
        <v/>
      </c>
      <c r="F3" s="6">
        <f>ROUND((SUM('统计-互动组件通过情况'!C3:C1000)+SUM('统计-互动组件通过情况'!D3:D1000)+SUM('统计-互动组件通过情况'!F3:F1000))/SUM('统计-互动组件通过情况'!B3:B1000)*100, 2)&amp;"%"</f>
        <v/>
      </c>
      <c r="G3" s="6">
        <f>"亲爱的家长您好！孩子本次单元学习整体表现"&amp;D3&amp;"，综合得分"&amp;C3&amp;"，总共投入了"&amp;E3&amp;"学习时间，答题正确率"&amp;F3&amp;"。"&amp;IF(VALUE(SUBSTITUTE(C3,"分",""))&gt;=90,"值得表扬的是整体掌握非常扎实，知识点运用灵活。","可以继续提升的地方是多加强薄弱知识点的练习。")&amp;" 继续保持哦！"</f>
        <v/>
      </c>
    </row>
    <row r="4">
      <c r="A4" s="6" t="n"/>
      <c r="B4" s="6" t="n"/>
      <c r="C4" s="6" t="n"/>
      <c r="D4" s="6" t="n"/>
      <c r="E4" s="6" t="n"/>
      <c r="F4" s="6" t="n"/>
      <c r="G4" s="6" t="n"/>
    </row>
    <row r="5">
      <c r="A5" s="5" t="inlineStr">
        <is>
          <t>📚 能力掌握情况</t>
        </is>
      </c>
      <c r="B5" s="6" t="n"/>
      <c r="C5" s="6" t="n"/>
      <c r="D5" s="6" t="n"/>
      <c r="E5" s="6" t="n"/>
      <c r="F5" s="6" t="n"/>
      <c r="G5" s="6" t="n"/>
    </row>
    <row r="6">
      <c r="A6" s="7" t="inlineStr">
        <is>
          <t>能力模块</t>
        </is>
      </c>
      <c r="B6" s="7" t="inlineStr">
        <is>
          <t>得分</t>
        </is>
      </c>
      <c r="C6" s="7" t="inlineStr">
        <is>
          <t>正确率</t>
        </is>
      </c>
      <c r="D6" s="7" t="inlineStr">
        <is>
          <t>水平评价</t>
        </is>
      </c>
      <c r="E6" s="7" t="inlineStr">
        <is>
          <t>提升建议</t>
        </is>
      </c>
      <c r="F6" s="6" t="n"/>
      <c r="G6" s="6" t="n"/>
    </row>
    <row r="7">
      <c r="A7" s="6" t="inlineStr">
        <is>
          <t>词汇掌握</t>
        </is>
      </c>
      <c r="B7" s="6">
        <f>ROUND(SUMIF('统计-知识点通过情况'!C3:C1000,"vocab",'统计-知识点通过情况'!D3:D1000)*100 + SUMIF('统计-知识点通过情况'!C3:C1000,"vocab",'统计-知识点通过情况'!E3:E1000)*80 + SUMIF('统计-知识点通过情况'!C3:C1000,"vocab",'统计-知识点通过情况'!G3:G1000)*60)/SUMIF('统计-知识点通过情况'!C3:C1000,"vocab",'统计-知识点通过情况'!D3:D1000+'统计-知识点通过情况'!E3:E1000+'统计-知识点通过情况'!F3:F1000+'统计-知识点通过情况'!G3:G1000+'统计-知识点通过情况'!H3:H1000), 2)&amp;"分"</f>
        <v/>
      </c>
      <c r="C7" s="6">
        <f>ROUND(SUMIF('统计-知识点通过情况'!C3:C1000,"vocab",'统计-知识点通过情况'!D3:D1000)/SUMIF('统计-知识点通过情况'!C3:C1000,"vocab",'统计-知识点通过情况'!D3:D1000+'统计-知识点通过情况'!E3:E1000+'统计-知识点通过情况'!F3:F1000+'统计-知识点通过情况'!G3:G1000+'统计-知识点通过情况'!H3:H1000)*100, 2)&amp;"%"</f>
        <v/>
      </c>
      <c r="D7" s="6">
        <f>IF(VALUE(SUBSTITUTE(B7,"分",""))&gt;=90,"优秀（超过同级别90%的孩子）",IF(VALUE(SUBSTITUTE(B7,"分",""))&gt;=75,"良好（超过同级别70%的孩子）",IF(VALUE(SUBSTITUTE(B7,"分",""))&gt;=60,"合格，还需要多加练习","有待提升，建议加强这部分的学习")))</f>
        <v/>
      </c>
      <c r="E7" s="6">
        <f>IF(VALUE(SUBSTITUTE(B7,"分",""))&gt;=90,"表现优秀，继续保持即可","建议平时多和孩子用学过的单词做场景问答，加深记忆")</f>
        <v/>
      </c>
      <c r="F7" s="6" t="n"/>
      <c r="G7" s="6" t="n"/>
    </row>
    <row r="8">
      <c r="A8" s="6" t="inlineStr">
        <is>
          <t>句子运用</t>
        </is>
      </c>
      <c r="B8" s="6">
        <f>ROUND(SUMIF('统计-知识点通过情况'!C3:C1000,"sentence",'统计-知识点通过情况'!D3:D1000)*100 + SUMIF('统计-知识点通过情况'!C3:C1000,"sentence",'统计-知识点通过情况'!E3:E1000)*80 + SUMIF('统计-知识点通过情况'!C3:C1000,"sentence",'统计-知识点通过情况'!G3:G1000)*60)/SUMIF('统计-知识点通过情况'!C3:C1000,"sentence",'统计-知识点通过情况'!D3:D1000+'统计-知识点通过情况'!E3:E1000+'统计-知识点通过情况'!F3:F1000+'统计-知识点通过情况'!G3:G1000+'统计-知识点通过情况'!H3:H1000), 2)&amp;"分"</f>
        <v/>
      </c>
      <c r="C8" s="6">
        <f>ROUND(SUMIF('统计-知识点通过情况'!C3:C1000,"sentence",'统计-知识点通过情况'!D3:D1000)/SUMIF('统计-知识点通过情况'!C3:C1000,"sentence",'统计-知识点通过情况'!D3:D1000+'统计-知识点通过情况'!E3:E1000+'统计-知识点通过情况'!F3:F1000+'统计-知识点通过情况'!G3:G1000+'统计-知识点通过情况'!H3:H1000)*100, 2)&amp;"%"</f>
        <v/>
      </c>
      <c r="D8" s="6">
        <f>IF(VALUE(SUBSTITUTE(B8,"分",""))&gt;=90,"优秀（超过同级别90%的孩子）",IF(VALUE(SUBSTITUTE(B8,"分",""))&gt;=75,"良好（超过同级别70%的孩子）",IF(VALUE(SUBSTITUTE(B8,"分",""))&gt;=60,"合格，还需要多加练习","有待提升，建议加强这部分的学习")))</f>
        <v/>
      </c>
      <c r="E8" s="6">
        <f>IF(VALUE(SUBSTITUTE(B8,"分",""))&gt;=90,"表现优秀，继续保持即可","建议鼓励孩子用学到的句型自己造句，提升灵活运用能力")</f>
        <v/>
      </c>
      <c r="F8" s="6" t="n"/>
      <c r="G8" s="6" t="n"/>
    </row>
    <row r="9">
      <c r="A9" s="6" t="n"/>
      <c r="B9" s="6" t="n"/>
      <c r="C9" s="6" t="n"/>
      <c r="D9" s="6" t="n"/>
      <c r="E9" s="6" t="n"/>
      <c r="F9" s="6" t="n"/>
      <c r="G9" s="6" t="n"/>
    </row>
    <row r="10">
      <c r="A10" s="5" t="inlineStr">
        <is>
          <t>🧠 知识运用能力</t>
        </is>
      </c>
      <c r="B10" s="6" t="n"/>
      <c r="C10" s="6" t="n"/>
      <c r="D10" s="6" t="n"/>
      <c r="E10" s="6" t="n"/>
      <c r="F10" s="6" t="n"/>
      <c r="G10" s="6" t="n"/>
    </row>
    <row r="11">
      <c r="A11" s="7" t="inlineStr">
        <is>
          <t>基础知识点掌握得分</t>
        </is>
      </c>
      <c r="B11" s="7" t="inlineStr">
        <is>
          <t>复杂场景运用得分</t>
        </is>
      </c>
      <c r="C11" s="7" t="inlineStr">
        <is>
          <t>知识运用能力评价</t>
        </is>
      </c>
      <c r="D11" s="7" t="inlineStr">
        <is>
          <t>提升建议</t>
        </is>
      </c>
      <c r="E11" s="6" t="n"/>
      <c r="F11" s="6" t="n"/>
      <c r="G11" s="6" t="n"/>
    </row>
    <row r="12">
      <c r="A12" s="6">
        <f>ROUND(AVERAGE(IF(ISNUMBER(SEARCH("mid",'互动组件学习记录'!D3:D1000)),CHOOSE(MATCH('互动组件学习记录'!F3:F1000,{"Perfect","Good","Pass","Oops","Failed"},0),100,80,60,0,0),"")), 2)&amp;"分"</f>
        <v/>
      </c>
      <c r="B12" s="6">
        <f>ROUND(AVERAGE(IF(ISNUMBER(SEARCH("core",'互动组件学习记录'!D3:D1000)),CHOOSE(MATCH('互动组件学习记录'!F3:F1000,{"Perfect","Good","Pass","Oops","Failed"},0),100,80,60,0,0),"")), 2)&amp;"分"</f>
        <v/>
      </c>
      <c r="C12" s="6">
        <f>IF(VALUE(SUBSTITUTE(B12,"分","")) &gt;= VALUE(SUBSTITUTE(A12,"分","")), "孩子知识运用能力很强，学到的知识点可以灵活用到复杂场景中，非常棒！", "孩子单点知识掌握不错，但在复杂场景中运用还有提升空间")</f>
        <v/>
      </c>
      <c r="D12" s="6">
        <f>IF(VALUE(SUBSTITUTE(B12,"分","")) &gt;= VALUE(SUBSTITUTE(A12,"分","")), "继续保持，鼓励孩子多尝试用英语表达复杂的想法", "建议平时多给孩子创造真实的使用场景，比如角色扮演、情景对话等，提升灵活运用能力")</f>
        <v/>
      </c>
      <c r="E12" s="6" t="n"/>
      <c r="F12" s="6" t="n"/>
      <c r="G12" s="6" t="n"/>
    </row>
    <row r="13">
      <c r="A13" s="6" t="n"/>
      <c r="B13" s="6" t="n"/>
      <c r="C13" s="6" t="n"/>
      <c r="D13" s="6" t="n"/>
      <c r="E13" s="6" t="n"/>
      <c r="F13" s="6" t="n"/>
      <c r="G13" s="6" t="n"/>
    </row>
    <row r="14">
      <c r="A14" s="5" t="inlineStr">
        <is>
          <t>⏱️ 学习状态分析</t>
        </is>
      </c>
      <c r="B14" s="6" t="n"/>
      <c r="C14" s="6" t="n"/>
      <c r="D14" s="6" t="n"/>
      <c r="E14" s="6" t="n"/>
      <c r="F14" s="6" t="n"/>
      <c r="G14" s="6" t="n"/>
    </row>
    <row r="15">
      <c r="A15" s="7" t="inlineStr">
        <is>
          <t>总学习时长</t>
        </is>
      </c>
      <c r="B15" s="7" t="inlineStr">
        <is>
          <t>答题总数</t>
        </is>
      </c>
      <c r="C15" s="7" t="inlineStr">
        <is>
          <t>满分率</t>
        </is>
      </c>
      <c r="D15" s="7" t="inlineStr">
        <is>
          <t>学习稳定性</t>
        </is>
      </c>
      <c r="E15" s="7" t="inlineStr">
        <is>
          <t>状态解读</t>
        </is>
      </c>
      <c r="F15" s="6" t="n"/>
      <c r="G15" s="6" t="n"/>
    </row>
    <row r="16">
      <c r="A16" s="6">
        <f>ROUND(SUM('单元总结记录'!H3:H1000)/60,1)&amp;"分钟"</f>
        <v/>
      </c>
      <c r="B16" s="6">
        <f>COUNTA('互动组件学习记录'!A3:A1000)&amp;"道"</f>
        <v/>
      </c>
      <c r="C16" s="6">
        <f>ROUND(SUM('统计-互动组件通过情况'!C3:C1000)/SUM('统计-互动组件通过情况'!B3:B1000)*100, 2)&amp;"%"</f>
        <v/>
      </c>
      <c r="D16" s="6">
        <f>IF(STDEV.P(IF('互动组件学习记录'!F3:F1000&lt;&gt;"",CHOOSE(MATCH('互动组件学习记录'!F3:F1000,{"Perfect","Good","Pass","Oops","Failed"},0),100,80,60,0,0),"")) &lt; 10, "非常稳定，全程状态都很好", IF(STDEV.P(IF('互动组件学习记录'!F3:F1000&lt;&gt;"",CHOOSE(MATCH('互动组件学习记录'!F3:F1000,{"Perfect","Good","Pass","Oops","Failed"},0),100,80,60,0,0),"")) &lt;20, "比较稳定，偶尔有小失误", "有波动，建议学习过程中适当休息，保持注意力集中"))</f>
        <v/>
      </c>
      <c r="E16" s="6">
        <f>"孩子本次学习投入度很高，答题正确率"&amp;C16&amp;"，整体状态"&amp;D16&amp;"，学习习惯很好。"</f>
        <v/>
      </c>
      <c r="F16" s="6" t="n"/>
      <c r="G16" s="6" t="n"/>
    </row>
    <row r="17">
      <c r="A17" s="6" t="n"/>
      <c r="B17" s="6" t="n"/>
      <c r="C17" s="6" t="n"/>
      <c r="D17" s="6" t="n"/>
      <c r="E17" s="6" t="n"/>
      <c r="F17" s="6" t="n"/>
      <c r="G17" s="6" t="n"/>
    </row>
    <row r="18">
      <c r="A18" s="6" t="n"/>
      <c r="B18" s="6" t="n"/>
      <c r="C18" s="6" t="n"/>
      <c r="D18" s="6" t="n"/>
      <c r="E18" s="6" t="n"/>
      <c r="F18" s="6" t="n"/>
      <c r="G18" s="6" t="n"/>
    </row>
    <row r="19">
      <c r="A19" s="6" t="n"/>
      <c r="B19" s="6" t="n"/>
      <c r="C19" s="6" t="n"/>
      <c r="D19" s="6" t="n"/>
      <c r="E19" s="6" t="n"/>
      <c r="F19" s="6" t="n"/>
      <c r="G19" s="6" t="n"/>
    </row>
    <row r="20">
      <c r="A20" s="6" t="n"/>
      <c r="B20" s="6" t="n"/>
      <c r="C20" s="6" t="n"/>
      <c r="D20" s="6" t="n"/>
      <c r="E20" s="6" t="n"/>
      <c r="F20" s="6" t="n"/>
      <c r="G20" s="6" t="n"/>
    </row>
  </sheetData>
  <mergeCells count="4">
    <mergeCell ref="A10:D10"/>
    <mergeCell ref="A5:E5"/>
    <mergeCell ref="A1:G1"/>
    <mergeCell ref="A14:E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2026-03-11T04:34:12Z</dcterms:created>
  <dcterms:modified xsi:type="dcterms:W3CDTF">2026-03-11T04:34:12Z</dcterms:modified>
</cp:coreProperties>
</file>